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Монтажников,11.1" sheetId="28" r:id="rId1"/>
  </sheets>
  <calcPr calcId="145621"/>
</workbook>
</file>

<file path=xl/calcChain.xml><?xml version="1.0" encoding="utf-8"?>
<calcChain xmlns="http://schemas.openxmlformats.org/spreadsheetml/2006/main">
  <c r="C44" i="28" l="1"/>
  <c r="D44" i="28" s="1"/>
  <c r="C43" i="28"/>
  <c r="D43" i="28" s="1"/>
  <c r="C42" i="28" l="1"/>
  <c r="D42" i="28" l="1"/>
  <c r="E39" i="28" l="1"/>
  <c r="C39" i="28" s="1"/>
  <c r="D39" i="28" s="1"/>
  <c r="C47" i="28" l="1"/>
  <c r="D47" i="28" s="1"/>
  <c r="D48" i="28" s="1"/>
  <c r="D46" i="28"/>
  <c r="C46" i="28" s="1"/>
  <c r="E46" i="28" s="1"/>
  <c r="C40" i="28"/>
  <c r="E40" i="28" s="1"/>
  <c r="C38" i="28"/>
  <c r="E38" i="28" s="1"/>
  <c r="C37" i="28"/>
  <c r="E37" i="28" s="1"/>
  <c r="C36" i="28"/>
  <c r="E36" i="28" s="1"/>
  <c r="C35" i="28"/>
  <c r="E35" i="28" s="1"/>
  <c r="D34" i="28"/>
  <c r="C33" i="28"/>
  <c r="E33" i="28" s="1"/>
  <c r="C32" i="28"/>
  <c r="E32" i="28" s="1"/>
  <c r="C31" i="28"/>
  <c r="E31" i="28" s="1"/>
  <c r="E30" i="28"/>
  <c r="D30" i="28"/>
  <c r="D28" i="28" s="1"/>
  <c r="C29" i="28"/>
  <c r="E29" i="28" s="1"/>
  <c r="E27" i="28"/>
  <c r="C27" i="28" s="1"/>
  <c r="D27" i="28" s="1"/>
  <c r="D24" i="28" s="1"/>
  <c r="C26" i="28"/>
  <c r="E26" i="28" s="1"/>
  <c r="C25" i="28"/>
  <c r="E25" i="28" s="1"/>
  <c r="E24" i="28" s="1"/>
  <c r="C20" i="28"/>
  <c r="E20" i="28" s="1"/>
  <c r="C19" i="28"/>
  <c r="D19" i="28" s="1"/>
  <c r="C13" i="28"/>
  <c r="E22" i="28" s="1"/>
  <c r="C22" i="28" s="1"/>
  <c r="D22" i="28" s="1"/>
  <c r="D11" i="28"/>
  <c r="D12" i="28" s="1"/>
  <c r="E28" i="28" l="1"/>
  <c r="D23" i="28"/>
  <c r="C34" i="28"/>
  <c r="E34" i="28"/>
  <c r="C17" i="28"/>
  <c r="C21" i="28"/>
  <c r="C24" i="28"/>
  <c r="C28" i="28"/>
  <c r="E23" i="28" l="1"/>
  <c r="C23" i="28"/>
  <c r="D21" i="28"/>
  <c r="D18" i="28" s="1"/>
  <c r="E21" i="28"/>
  <c r="E18" i="28" s="1"/>
  <c r="D17" i="28"/>
  <c r="E17" i="28"/>
  <c r="C18" i="28"/>
  <c r="D16" i="28" l="1"/>
  <c r="D41" i="28" s="1"/>
  <c r="D45" i="28" s="1"/>
  <c r="C45" i="28" s="1"/>
  <c r="E45" i="28" s="1"/>
  <c r="E16" i="28"/>
  <c r="C16" i="28"/>
  <c r="C41" i="28" l="1"/>
  <c r="E41" i="28" s="1"/>
</calcChain>
</file>

<file path=xl/sharedStrings.xml><?xml version="1.0" encoding="utf-8"?>
<sst xmlns="http://schemas.openxmlformats.org/spreadsheetml/2006/main" count="81" uniqueCount="79">
  <si>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</si>
  <si>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</si>
  <si>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</si>
  <si>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</si>
  <si>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</si>
  <si>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</si>
  <si>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</si>
  <si>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</si>
  <si>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</si>
  <si>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</si>
  <si>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</si>
  <si>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</si>
  <si>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</si>
  <si>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</si>
  <si>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</si>
  <si>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</si>
  <si>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</si>
  <si>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</si>
  <si>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</si>
  <si>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</si>
  <si>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</si>
  <si>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</si>
  <si>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</si>
  <si>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</si>
  <si>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</si>
  <si>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</si>
  <si>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</si>
  <si>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</si>
  <si>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</si>
  <si>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</si>
  <si>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</si>
  <si>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</si>
  <si>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</si>
  <si>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</si>
  <si>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</si>
  <si>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</si>
  <si>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</si>
  <si>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</si>
  <si>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</si>
  <si>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</si>
  <si>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</si>
  <si>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</si>
  <si>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</si>
  <si>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</si>
  <si>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</si>
  <si>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</si>
  <si>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</si>
  <si>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</si>
  <si>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</si>
  <si>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</si>
  <si>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</si>
  <si>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</si>
  <si>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</si>
  <si>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</si>
  <si>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</si>
  <si>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</si>
  <si>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</si>
  <si>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</si>
  <si>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</si>
  <si>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</si>
  <si>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</si>
  <si>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</si>
  <si>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</si>
  <si>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</si>
  <si>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</si>
  <si>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</si>
  <si>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контроль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</si>
  <si>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</si>
  <si>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</si>
  <si>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</si>
  <si>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</si>
  <si>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</si>
  <si>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</si>
  <si>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</si>
  <si>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План работ и услуг по содержанию и ремонту общего имущества МКД на 2022 год по адресу: г.Барнаул ул.Монтажников,11 корпус1</t>
  </si>
  <si>
    <t xml:space="preserve">Диагностика лифта </t>
  </si>
  <si>
    <t>Последиагностический ремонт лифта прочие расходы 30000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</si>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</sst>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2" fillId="0" borderId="1" xfId="0" applyNumberFormat="1" applyFont="1" applyBorder="1"/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2" fontId="3" fillId="5" borderId="1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164" fontId="8" fillId="4" borderId="1" xfId="0" applyNumberFormat="1" applyFont="1" applyFill="1" applyBorder="1" applyAlignment="1">
      <alignment horizontal="center"/>
    </xf>
    <xf numFmtId="0" fontId="0" fillId="4" borderId="0" xfId="0" applyFill="1"/>
    <xf numFmtId="166" fontId="3" fillId="0" borderId="5" xfId="0" applyNumberFormat="1" applyFont="1" applyBorder="1" applyAlignment="1">
      <alignment horizontal="center"/>
    </xf>
    <xf numFmtId="166" fontId="3" fillId="4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9" fillId="0" borderId="8" xfId="0" applyNumberFormat="1" applyFont="1" applyBorder="1" applyAlignment="1">
      <alignment wrapText="1"/>
    </xf>
    <xf numFmtId="0" fontId="9" fillId="0" borderId="9" xfId="0" applyNumberFormat="1" applyFont="1" applyBorder="1" applyAlignment="1">
      <alignment wrapText="1"/>
    </xf>
    <xf numFmtId="0" fontId="9" fillId="0" borderId="6" xfId="0" applyNumberFormat="1" applyFont="1" applyBorder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12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0" borderId="2" xfId="0" applyNumberFormat="1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3"/>
  <sheetViews>
    <sheetView tabSelected="1" topLeftCell="A35" zoomScaleNormal="100" workbookViewId="0">
      <selection activeCell="G30" sqref="G30"/>
    </sheetView>
  </sheetViews>
  <sheetFormatPr defaultRowHeight="13.8" x14ac:dyDescent="0.3"/>
  <cols>
    <col min="1" max="1" width="8.5546875" style="22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43" t="s">
        <v>74</v>
      </c>
      <c r="B2" s="43"/>
      <c r="C2" s="43"/>
      <c r="D2" s="43"/>
      <c r="E2" s="43"/>
    </row>
    <row r="3" spans="1:5" x14ac:dyDescent="0.3">
      <c r="A3" s="43"/>
      <c r="B3" s="43"/>
      <c r="C3" s="43"/>
      <c r="D3" s="43"/>
      <c r="E3" s="43"/>
    </row>
    <row r="4" spans="1:5" x14ac:dyDescent="0.3">
      <c r="A4" s="44"/>
      <c r="B4" s="44"/>
      <c r="C4" s="44"/>
      <c r="D4" s="44"/>
      <c r="E4" s="44"/>
    </row>
    <row r="5" spans="1:5" ht="15.6" x14ac:dyDescent="0.3">
      <c r="A5" s="45" t="s">
        <v>0</v>
      </c>
      <c r="B5" s="46"/>
      <c r="C5" s="45" t="s">
        <v>1</v>
      </c>
      <c r="D5" s="47"/>
      <c r="E5" s="46"/>
    </row>
    <row r="6" spans="1:5" ht="15.6" x14ac:dyDescent="0.3">
      <c r="A6" s="45" t="s">
        <v>2</v>
      </c>
      <c r="B6" s="46"/>
      <c r="C6" s="48">
        <v>1</v>
      </c>
      <c r="D6" s="49"/>
      <c r="E6" s="50"/>
    </row>
    <row r="7" spans="1:5" ht="15.6" x14ac:dyDescent="0.3">
      <c r="A7" s="45" t="s">
        <v>3</v>
      </c>
      <c r="B7" s="46"/>
      <c r="C7" s="48">
        <v>3252.5</v>
      </c>
      <c r="D7" s="49"/>
      <c r="E7" s="50"/>
    </row>
    <row r="8" spans="1:5" ht="15.6" x14ac:dyDescent="0.3">
      <c r="A8" s="45" t="s">
        <v>4</v>
      </c>
      <c r="B8" s="46"/>
      <c r="C8" s="48">
        <v>368</v>
      </c>
      <c r="D8" s="49"/>
      <c r="E8" s="50"/>
    </row>
    <row r="9" spans="1:5" ht="15.6" x14ac:dyDescent="0.3">
      <c r="A9" s="45" t="s">
        <v>5</v>
      </c>
      <c r="B9" s="46"/>
      <c r="C9" s="48">
        <v>10</v>
      </c>
      <c r="D9" s="49"/>
      <c r="E9" s="50"/>
    </row>
    <row r="10" spans="1:5" ht="15.6" x14ac:dyDescent="0.3">
      <c r="A10" s="45" t="s">
        <v>6</v>
      </c>
      <c r="B10" s="46"/>
      <c r="C10" s="48">
        <v>25000</v>
      </c>
      <c r="D10" s="49"/>
      <c r="E10" s="50"/>
    </row>
    <row r="11" spans="1:5" ht="15.6" x14ac:dyDescent="0.3">
      <c r="A11" s="29"/>
      <c r="B11" s="30" t="s">
        <v>54</v>
      </c>
      <c r="C11" s="29"/>
      <c r="D11" s="31">
        <f>C7*C9</f>
        <v>32525</v>
      </c>
      <c r="E11" s="30"/>
    </row>
    <row r="12" spans="1:5" ht="15.6" x14ac:dyDescent="0.3">
      <c r="A12" s="29"/>
      <c r="B12" s="30" t="s">
        <v>60</v>
      </c>
      <c r="C12" s="29"/>
      <c r="D12" s="40">
        <f>D11+(C10/12)</f>
        <v>34608.333333333336</v>
      </c>
      <c r="E12" s="30"/>
    </row>
    <row r="13" spans="1:5" ht="15.6" x14ac:dyDescent="0.3">
      <c r="A13" s="45" t="s">
        <v>7</v>
      </c>
      <c r="B13" s="46"/>
      <c r="C13" s="45">
        <f>(C7*C9*12)+C10</f>
        <v>415300</v>
      </c>
      <c r="D13" s="47"/>
      <c r="E13" s="46"/>
    </row>
    <row r="14" spans="1:5" ht="15.6" x14ac:dyDescent="0.3">
      <c r="A14" s="45" t="s">
        <v>8</v>
      </c>
      <c r="B14" s="47"/>
      <c r="C14" s="47"/>
      <c r="D14" s="47"/>
      <c r="E14" s="46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8">
        <v>1</v>
      </c>
      <c r="B16" s="10" t="s">
        <v>9</v>
      </c>
      <c r="C16" s="16">
        <f>C17+C18</f>
        <v>9347.7250000000022</v>
      </c>
      <c r="D16" s="16">
        <f>D17+D18</f>
        <v>2.9804176274660517</v>
      </c>
      <c r="E16" s="16">
        <f>E17+E18</f>
        <v>112172.70000000001</v>
      </c>
    </row>
    <row r="17" spans="1:5" ht="15.6" x14ac:dyDescent="0.3">
      <c r="A17" s="19" t="s">
        <v>10</v>
      </c>
      <c r="B17" s="5" t="s">
        <v>11</v>
      </c>
      <c r="C17" s="32">
        <f>(D11*13.8%)+(C10*13.8%/12)</f>
        <v>4775.9500000000007</v>
      </c>
      <c r="D17" s="4">
        <f>C17/C7</f>
        <v>1.4683935434281323</v>
      </c>
      <c r="E17" s="4">
        <f>C17*12</f>
        <v>57311.400000000009</v>
      </c>
    </row>
    <row r="18" spans="1:5" ht="15.6" x14ac:dyDescent="0.3">
      <c r="A18" s="3" t="s">
        <v>16</v>
      </c>
      <c r="B18" s="5" t="s">
        <v>17</v>
      </c>
      <c r="C18" s="15">
        <f>SUM(C19:C21)</f>
        <v>4571.7750000000005</v>
      </c>
      <c r="D18" s="15">
        <f>SUM(D19:D22)</f>
        <v>1.5120240840379195</v>
      </c>
      <c r="E18" s="15">
        <f t="shared" ref="E18" si="0">SUM(E19:E21)</f>
        <v>54861.3</v>
      </c>
    </row>
    <row r="19" spans="1:5" ht="15.6" x14ac:dyDescent="0.3">
      <c r="A19" s="19" t="s">
        <v>18</v>
      </c>
      <c r="B19" s="5" t="s">
        <v>19</v>
      </c>
      <c r="C19" s="4">
        <f>E19/12</f>
        <v>2587.75</v>
      </c>
      <c r="D19" s="4">
        <f>C19/C7</f>
        <v>0.79561875480399691</v>
      </c>
      <c r="E19" s="32">
        <v>31053</v>
      </c>
    </row>
    <row r="20" spans="1:5" ht="42" x14ac:dyDescent="0.3">
      <c r="A20" s="19" t="s">
        <v>20</v>
      </c>
      <c r="B20" s="9" t="s">
        <v>21</v>
      </c>
      <c r="C20" s="4">
        <f>D20*C7</f>
        <v>878.17500000000007</v>
      </c>
      <c r="D20" s="1">
        <v>0.27</v>
      </c>
      <c r="E20" s="4">
        <f>C20*12</f>
        <v>10538.1</v>
      </c>
    </row>
    <row r="21" spans="1:5" ht="15.6" x14ac:dyDescent="0.3">
      <c r="A21" s="19" t="s">
        <v>22</v>
      </c>
      <c r="B21" s="5" t="s">
        <v>23</v>
      </c>
      <c r="C21" s="4">
        <f>D11*3.4%</f>
        <v>1105.8500000000001</v>
      </c>
      <c r="D21" s="4">
        <f>C21/C7</f>
        <v>0.34</v>
      </c>
      <c r="E21" s="4">
        <f>C21*12</f>
        <v>13270.2</v>
      </c>
    </row>
    <row r="22" spans="1:5" ht="15.6" x14ac:dyDescent="0.3">
      <c r="A22" s="19" t="s">
        <v>62</v>
      </c>
      <c r="B22" s="5" t="s">
        <v>63</v>
      </c>
      <c r="C22" s="4">
        <f>E22/12</f>
        <v>346.08333333333331</v>
      </c>
      <c r="D22" s="4">
        <f>C22/C7</f>
        <v>0.10640532923392262</v>
      </c>
      <c r="E22" s="4">
        <f>C13*1%</f>
        <v>4153</v>
      </c>
    </row>
    <row r="23" spans="1:5" ht="18" x14ac:dyDescent="0.35">
      <c r="A23" s="20" t="s">
        <v>24</v>
      </c>
      <c r="B23" s="10" t="s">
        <v>25</v>
      </c>
      <c r="C23" s="16">
        <f>C24+C28+C34</f>
        <v>19446.48</v>
      </c>
      <c r="D23" s="16">
        <f>D24+D28+D34</f>
        <v>5.9789331283627973</v>
      </c>
      <c r="E23" s="16">
        <f>E24+E28+E34</f>
        <v>233357.76</v>
      </c>
    </row>
    <row r="24" spans="1:5" ht="17.399999999999999" x14ac:dyDescent="0.3">
      <c r="A24" s="21" t="s">
        <v>26</v>
      </c>
      <c r="B24" s="11" t="s">
        <v>27</v>
      </c>
      <c r="C24" s="17">
        <f>SUM(C25:C27)</f>
        <v>755.37166666666656</v>
      </c>
      <c r="D24" s="17">
        <f>SUM(D25:D27)</f>
        <v>0.23224340251088904</v>
      </c>
      <c r="E24" s="17">
        <f>SUM(E25:E27)</f>
        <v>9064.4599999999991</v>
      </c>
    </row>
    <row r="25" spans="1:5" ht="15.6" x14ac:dyDescent="0.3">
      <c r="A25" s="19" t="s">
        <v>28</v>
      </c>
      <c r="B25" s="9" t="s">
        <v>58</v>
      </c>
      <c r="C25" s="4">
        <f>D25*C7</f>
        <v>585.44999999999993</v>
      </c>
      <c r="D25" s="1">
        <v>0.18</v>
      </c>
      <c r="E25" s="4">
        <f>C25*12</f>
        <v>7025.4</v>
      </c>
    </row>
    <row r="26" spans="1:5" ht="15.6" x14ac:dyDescent="0.3">
      <c r="A26" s="19" t="s">
        <v>29</v>
      </c>
      <c r="B26" s="1" t="s">
        <v>30</v>
      </c>
      <c r="C26" s="4">
        <f>D26*C7</f>
        <v>162.625</v>
      </c>
      <c r="D26" s="1">
        <v>0.05</v>
      </c>
      <c r="E26" s="4">
        <f>C26*12</f>
        <v>1951.5</v>
      </c>
    </row>
    <row r="27" spans="1:5" ht="15.6" x14ac:dyDescent="0.3">
      <c r="A27" s="38" t="s">
        <v>31</v>
      </c>
      <c r="B27" s="33" t="s">
        <v>55</v>
      </c>
      <c r="C27" s="32">
        <f>E27/12</f>
        <v>7.2966666666666669</v>
      </c>
      <c r="D27" s="34">
        <f>C27/C7</f>
        <v>2.2434025108890596E-3</v>
      </c>
      <c r="E27" s="33">
        <f>87.56*1</f>
        <v>87.56</v>
      </c>
    </row>
    <row r="28" spans="1:5" ht="17.399999999999999" x14ac:dyDescent="0.3">
      <c r="A28" s="21" t="s">
        <v>32</v>
      </c>
      <c r="B28" s="13" t="s">
        <v>33</v>
      </c>
      <c r="C28" s="17">
        <f>SUM(C29:C33)</f>
        <v>9436.35</v>
      </c>
      <c r="D28" s="17">
        <f>SUM(D29:D33)</f>
        <v>2.9012605687932358</v>
      </c>
      <c r="E28" s="17">
        <f>SUM(E29:E33)</f>
        <v>113236.2</v>
      </c>
    </row>
    <row r="29" spans="1:5" ht="15.6" x14ac:dyDescent="0.3">
      <c r="A29" s="19" t="s">
        <v>34</v>
      </c>
      <c r="B29" s="9" t="s">
        <v>59</v>
      </c>
      <c r="C29" s="4">
        <f>D29*C7</f>
        <v>5691.875</v>
      </c>
      <c r="D29" s="1">
        <v>1.75</v>
      </c>
      <c r="E29" s="4">
        <f>C29*12</f>
        <v>68302.5</v>
      </c>
    </row>
    <row r="30" spans="1:5" ht="15.6" x14ac:dyDescent="0.3">
      <c r="A30" s="35" t="s">
        <v>35</v>
      </c>
      <c r="B30" s="33" t="s">
        <v>36</v>
      </c>
      <c r="C30" s="33">
        <v>1175</v>
      </c>
      <c r="D30" s="32">
        <f>C30/C7</f>
        <v>0.36126056879323598</v>
      </c>
      <c r="E30" s="1">
        <f>C30*12</f>
        <v>14100</v>
      </c>
    </row>
    <row r="31" spans="1:5" ht="15.6" x14ac:dyDescent="0.3">
      <c r="A31" s="35" t="s">
        <v>37</v>
      </c>
      <c r="B31" s="1" t="s">
        <v>30</v>
      </c>
      <c r="C31" s="4">
        <f>D31*C7</f>
        <v>292.72499999999997</v>
      </c>
      <c r="D31" s="1">
        <v>0.09</v>
      </c>
      <c r="E31" s="4">
        <f>C31*12</f>
        <v>3512.7</v>
      </c>
    </row>
    <row r="32" spans="1:5" ht="15.6" x14ac:dyDescent="0.3">
      <c r="A32" s="35" t="s">
        <v>38</v>
      </c>
      <c r="B32" s="1" t="s">
        <v>40</v>
      </c>
      <c r="C32" s="4">
        <f>D32*C7</f>
        <v>97.575000000000003</v>
      </c>
      <c r="D32" s="1">
        <v>0.03</v>
      </c>
      <c r="E32" s="4">
        <f>C32*12</f>
        <v>1170.9000000000001</v>
      </c>
    </row>
    <row r="33" spans="1:6" ht="15.6" x14ac:dyDescent="0.3">
      <c r="A33" s="35" t="s">
        <v>39</v>
      </c>
      <c r="B33" s="1" t="s">
        <v>41</v>
      </c>
      <c r="C33" s="4">
        <f>D33*C7</f>
        <v>2179.1750000000002</v>
      </c>
      <c r="D33" s="1">
        <v>0.67</v>
      </c>
      <c r="E33" s="4">
        <f>C33*12</f>
        <v>26150.100000000002</v>
      </c>
    </row>
    <row r="34" spans="1:6" ht="31.2" x14ac:dyDescent="0.3">
      <c r="A34" s="21" t="s">
        <v>42</v>
      </c>
      <c r="B34" s="14" t="s">
        <v>43</v>
      </c>
      <c r="C34" s="17">
        <f>SUM(C35:C40)</f>
        <v>9254.7583333333332</v>
      </c>
      <c r="D34" s="17">
        <f>SUM(D35:D40)</f>
        <v>2.8454291570586725</v>
      </c>
      <c r="E34" s="17">
        <f>SUM(E35:E40)</f>
        <v>111057.09999999999</v>
      </c>
    </row>
    <row r="35" spans="1:6" ht="27" x14ac:dyDescent="0.3">
      <c r="A35" s="19" t="s">
        <v>44</v>
      </c>
      <c r="B35" s="8" t="s">
        <v>68</v>
      </c>
      <c r="C35" s="4">
        <f>D35*C7</f>
        <v>8228.8249999999989</v>
      </c>
      <c r="D35" s="1">
        <v>2.5299999999999998</v>
      </c>
      <c r="E35" s="4">
        <f>C35*12</f>
        <v>98745.9</v>
      </c>
    </row>
    <row r="36" spans="1:6" ht="15.6" x14ac:dyDescent="0.3">
      <c r="A36" s="19" t="s">
        <v>46</v>
      </c>
      <c r="B36" s="36" t="s">
        <v>45</v>
      </c>
      <c r="C36" s="32">
        <f>D36*C7</f>
        <v>292.72499999999997</v>
      </c>
      <c r="D36" s="33">
        <v>0.09</v>
      </c>
      <c r="E36" s="32">
        <f t="shared" ref="E36:E40" si="1">C36*12</f>
        <v>3512.7</v>
      </c>
    </row>
    <row r="37" spans="1:6" ht="15.6" x14ac:dyDescent="0.3">
      <c r="A37" s="19" t="s">
        <v>47</v>
      </c>
      <c r="B37" s="33" t="s">
        <v>48</v>
      </c>
      <c r="C37" s="32">
        <f>D37*C7</f>
        <v>65.05</v>
      </c>
      <c r="D37" s="33">
        <v>0.02</v>
      </c>
      <c r="E37" s="32">
        <f t="shared" si="1"/>
        <v>780.59999999999991</v>
      </c>
    </row>
    <row r="38" spans="1:6" ht="15.6" x14ac:dyDescent="0.3">
      <c r="A38" s="19" t="s">
        <v>49</v>
      </c>
      <c r="B38" s="33" t="s">
        <v>50</v>
      </c>
      <c r="C38" s="32">
        <f>D38*C7</f>
        <v>97.575000000000003</v>
      </c>
      <c r="D38" s="33">
        <v>0.03</v>
      </c>
      <c r="E38" s="32">
        <f t="shared" si="1"/>
        <v>1170.9000000000001</v>
      </c>
    </row>
    <row r="39" spans="1:6" ht="15.6" x14ac:dyDescent="0.3">
      <c r="A39" s="35" t="s">
        <v>51</v>
      </c>
      <c r="B39" s="33" t="s">
        <v>52</v>
      </c>
      <c r="C39" s="37">
        <f>E39/12</f>
        <v>245.33333333333334</v>
      </c>
      <c r="D39" s="37">
        <f>C39/C7</f>
        <v>7.5429157058672813E-2</v>
      </c>
      <c r="E39" s="37">
        <f>C8*4*2</f>
        <v>2944</v>
      </c>
    </row>
    <row r="40" spans="1:6" ht="15.6" x14ac:dyDescent="0.3">
      <c r="A40" s="19" t="s">
        <v>53</v>
      </c>
      <c r="B40" s="1" t="s">
        <v>30</v>
      </c>
      <c r="C40" s="4">
        <f>D40*C7</f>
        <v>325.25</v>
      </c>
      <c r="D40" s="1">
        <v>0.1</v>
      </c>
      <c r="E40" s="4">
        <f t="shared" si="1"/>
        <v>3903</v>
      </c>
    </row>
    <row r="41" spans="1:6" ht="17.399999999999999" x14ac:dyDescent="0.3">
      <c r="A41" s="21" t="s">
        <v>64</v>
      </c>
      <c r="B41" s="12" t="s">
        <v>56</v>
      </c>
      <c r="C41" s="17">
        <f>D41*C7</f>
        <v>3384.7116666666689</v>
      </c>
      <c r="D41" s="17">
        <f>C9-D16-D23</f>
        <v>1.040649244171151</v>
      </c>
      <c r="E41" s="17">
        <f>C41*12</f>
        <v>40616.540000000023</v>
      </c>
    </row>
    <row r="42" spans="1:6" s="39" customFormat="1" ht="15.6" x14ac:dyDescent="0.3">
      <c r="A42" s="26" t="s">
        <v>70</v>
      </c>
      <c r="B42" s="33" t="s">
        <v>71</v>
      </c>
      <c r="C42" s="32">
        <f>E42/12</f>
        <v>2121.8975</v>
      </c>
      <c r="D42" s="32">
        <f>C42/C7</f>
        <v>0.65238970023059184</v>
      </c>
      <c r="E42" s="33">
        <v>25462.77</v>
      </c>
    </row>
    <row r="43" spans="1:6" ht="15.6" x14ac:dyDescent="0.3">
      <c r="A43" s="19" t="s">
        <v>72</v>
      </c>
      <c r="B43" s="1" t="s">
        <v>75</v>
      </c>
      <c r="C43" s="4">
        <f>E43/12</f>
        <v>1262.8141666666668</v>
      </c>
      <c r="D43" s="4">
        <f>C43/C7</f>
        <v>0.38825954394055856</v>
      </c>
      <c r="E43" s="33">
        <v>15153.77</v>
      </c>
    </row>
    <row r="44" spans="1:6" s="39" customFormat="1" ht="31.2" x14ac:dyDescent="0.3">
      <c r="A44" s="26" t="s">
        <v>73</v>
      </c>
      <c r="B44" s="42" t="s">
        <v>76</v>
      </c>
      <c r="C44" s="32">
        <f>E44/12</f>
        <v>0</v>
      </c>
      <c r="D44" s="32">
        <f>C44/C7</f>
        <v>0</v>
      </c>
      <c r="E44" s="33">
        <v>0</v>
      </c>
    </row>
    <row r="45" spans="1:6" ht="15.6" x14ac:dyDescent="0.3">
      <c r="A45" s="24"/>
      <c r="B45" s="25" t="s">
        <v>57</v>
      </c>
      <c r="C45" s="23">
        <f>D45*C7</f>
        <v>32525</v>
      </c>
      <c r="D45" s="23">
        <f>D41+D23+D16</f>
        <v>10</v>
      </c>
      <c r="E45" s="23">
        <f>C45*12</f>
        <v>390300</v>
      </c>
    </row>
    <row r="46" spans="1:6" ht="15.6" x14ac:dyDescent="0.3">
      <c r="A46" s="24" t="s">
        <v>65</v>
      </c>
      <c r="B46" s="12" t="s">
        <v>61</v>
      </c>
      <c r="C46" s="12">
        <f>D46*C7</f>
        <v>2083.3333333333335</v>
      </c>
      <c r="D46" s="17">
        <f>C10/C7/12</f>
        <v>0.64053292339226242</v>
      </c>
      <c r="E46" s="12">
        <f>C46*12</f>
        <v>25000</v>
      </c>
    </row>
    <row r="47" spans="1:6" ht="15.6" x14ac:dyDescent="0.3">
      <c r="A47" s="19" t="s">
        <v>69</v>
      </c>
      <c r="B47" s="1" t="s">
        <v>67</v>
      </c>
      <c r="C47" s="41">
        <f>E47/12</f>
        <v>2083.3333333333335</v>
      </c>
      <c r="D47" s="32">
        <f>C47/C7</f>
        <v>0.64053292339226242</v>
      </c>
      <c r="E47" s="33">
        <v>25000</v>
      </c>
      <c r="F47" s="39"/>
    </row>
    <row r="48" spans="1:6" ht="15.6" x14ac:dyDescent="0.3">
      <c r="A48" s="3"/>
      <c r="B48" s="27" t="s">
        <v>66</v>
      </c>
      <c r="C48" s="27"/>
      <c r="D48" s="28">
        <f>SUM(D47:D47)</f>
        <v>0.64053292339226242</v>
      </c>
      <c r="E48" s="27"/>
      <c r="F48" s="39"/>
    </row>
    <row r="49" spans="1:5" x14ac:dyDescent="0.3">
      <c r="A49" s="51" t="s">
        <v>77</v>
      </c>
      <c r="B49" s="52"/>
      <c r="C49" s="52"/>
      <c r="D49" s="52"/>
      <c r="E49" s="53"/>
    </row>
    <row r="50" spans="1:5" x14ac:dyDescent="0.3">
      <c r="A50" s="54"/>
      <c r="B50" s="55"/>
      <c r="C50" s="55"/>
      <c r="D50" s="55"/>
      <c r="E50" s="56"/>
    </row>
    <row r="51" spans="1:5" x14ac:dyDescent="0.3">
      <c r="A51" s="54"/>
      <c r="B51" s="55"/>
      <c r="C51" s="55"/>
      <c r="D51" s="55"/>
      <c r="E51" s="56"/>
    </row>
    <row r="52" spans="1:5" x14ac:dyDescent="0.3">
      <c r="A52" s="57"/>
      <c r="B52" s="58"/>
      <c r="C52" s="58"/>
      <c r="D52" s="58"/>
      <c r="E52" s="59"/>
    </row>
    <row r="53" spans="1:5" ht="41.25" customHeight="1" x14ac:dyDescent="0.3">
      <c r="A53" s="60" t="s">
        <v>78</v>
      </c>
      <c r="B53" s="61"/>
      <c r="C53" s="2"/>
      <c r="D53" s="2"/>
      <c r="E53" s="2"/>
    </row>
  </sheetData>
  <mergeCells count="18">
    <mergeCell ref="A10:B10"/>
    <mergeCell ref="C10:E10"/>
    <mergeCell ref="A49:E52"/>
    <mergeCell ref="A53:B53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Монтажников,11.1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2021-12-09T04:32:45Z</cp:lastPrinted>
  <dcterms:created xsi:type="dcterms:W3CDTF">2021-10-01T06:56:05Z</dcterms:created>
  <dcterms:modified xsi:type="dcterms:W3CDTF">2021-12-09T04:32:46Z</dcterms:modified>
</cp:coreProperties>
</file>